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F:\MAY CU\NĂM 2026\NGHỊ QUYẾT THAY THẾ 815\HỒ SƠ TRÌNH NGHỊ QUYẾT\"/>
    </mc:Choice>
  </mc:AlternateContent>
  <xr:revisionPtr revIDLastSave="0" documentId="8_{28CD1403-1120-4E06-85BB-9373458BD108}" xr6:coauthVersionLast="36" xr6:coauthVersionMax="36" xr10:uidLastSave="{00000000-0000-0000-0000-000000000000}"/>
  <bookViews>
    <workbookView xWindow="0" yWindow="0" windowWidth="19920" windowHeight="9525" xr2:uid="{DBFC5383-D343-4AC9-89BE-69E3E54A9839}"/>
  </bookViews>
  <sheets>
    <sheet name="PL 1 thực hiện 815" sheetId="3" r:id="rId1"/>
  </sheets>
  <definedNames>
    <definedName name="_xlnm.Print_Titles" localSheetId="0">'PL 1 thực hiện 815'!$6:$8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6" i="3" l="1"/>
  <c r="G16" i="3"/>
  <c r="H13" i="3" l="1"/>
  <c r="H14" i="3"/>
  <c r="H9" i="3" s="1"/>
  <c r="H38" i="3" s="1"/>
  <c r="H12" i="3"/>
  <c r="H11" i="3"/>
  <c r="H30" i="3"/>
  <c r="H34" i="3"/>
  <c r="H17" i="3"/>
  <c r="H18" i="3"/>
  <c r="H21" i="3"/>
  <c r="H26" i="3"/>
  <c r="H22" i="3"/>
  <c r="H23" i="3"/>
  <c r="H24" i="3"/>
  <c r="H37" i="3"/>
  <c r="H36" i="3"/>
  <c r="H35" i="3"/>
  <c r="H33" i="3"/>
  <c r="H32" i="3"/>
  <c r="H31" i="3"/>
  <c r="H29" i="3"/>
  <c r="H28" i="3"/>
  <c r="H27" i="3"/>
  <c r="H25" i="3"/>
  <c r="H20" i="3"/>
  <c r="H19" i="3"/>
  <c r="G13" i="3"/>
  <c r="G12" i="3"/>
  <c r="G11" i="3"/>
  <c r="D29" i="3"/>
  <c r="G35" i="3"/>
  <c r="G33" i="3"/>
  <c r="G20" i="3"/>
  <c r="G19" i="3"/>
  <c r="G37" i="3"/>
  <c r="G36" i="3"/>
  <c r="G32" i="3"/>
  <c r="G31" i="3"/>
  <c r="G29" i="3"/>
  <c r="G28" i="3"/>
  <c r="G27" i="3"/>
  <c r="G25" i="3"/>
  <c r="G24" i="3"/>
  <c r="H10" i="3" l="1"/>
  <c r="G34" i="3"/>
  <c r="D34" i="3"/>
  <c r="D30" i="3"/>
  <c r="D26" i="3"/>
  <c r="G23" i="3"/>
  <c r="D23" i="3"/>
  <c r="G18" i="3"/>
  <c r="D18" i="3"/>
  <c r="H15" i="3"/>
  <c r="G15" i="3"/>
  <c r="G14" i="3"/>
  <c r="D13" i="3"/>
  <c r="D12" i="3"/>
  <c r="D9" i="3"/>
  <c r="G30" i="3" l="1"/>
  <c r="D22" i="3"/>
  <c r="D21" i="3" s="1"/>
  <c r="G26" i="3"/>
  <c r="D17" i="3"/>
  <c r="D38" i="3" s="1"/>
  <c r="G10" i="3"/>
  <c r="G22" i="3" l="1"/>
  <c r="G9" i="3"/>
  <c r="G21" i="3" l="1"/>
  <c r="G17" i="3" l="1"/>
  <c r="G38" i="3" s="1"/>
</calcChain>
</file>

<file path=xl/sharedStrings.xml><?xml version="1.0" encoding="utf-8"?>
<sst xmlns="http://schemas.openxmlformats.org/spreadsheetml/2006/main" count="48" uniqueCount="38">
  <si>
    <t>I</t>
  </si>
  <si>
    <t>Hỗ trợ chi phí mai táng</t>
  </si>
  <si>
    <t>Gia đình tổ chức mai táng</t>
  </si>
  <si>
    <t>II</t>
  </si>
  <si>
    <t>Người cao tuổi quy định tại điểm a khoản 5 Điều 5 Nghị định số 20/2021/NĐ-CP</t>
  </si>
  <si>
    <t>Khu vực Thành thị</t>
  </si>
  <si>
    <t>Khu vực nông thôn</t>
  </si>
  <si>
    <t>Người cao tuổi cô đơn thuộc diện hộ nghèo, hộ cận nghèo, hộ thoát nghèo, thoát cận nghèo không có người có nghĩa vụ và quyền phụng dưỡng gồm: vợ, chống, con và cháu ruột (cháu của người cao tuổi mà người cao tuổi là ông nội, bà nội, ông ngoại, bà ngoại) hoặc có nhưng những người này đang hưởng trợ cấp xã hội hằng tháng</t>
  </si>
  <si>
    <t>Trợ cấp xã hội hàng tháng</t>
  </si>
  <si>
    <t>Người từ đủ 60 tuổi đến dưới 80 tuổi</t>
  </si>
  <si>
    <t>Người từ đủ 80 tuổi trở lên</t>
  </si>
  <si>
    <t xml:space="preserve">Người khuyết tật đặc biệt nặng quy định tại Khoản 6 Điều 5 Nghị định số 20/2021/NĐ-CP thuộc hộ nghèo, hộ cận nghèo </t>
  </si>
  <si>
    <t>Người khuyết tật đặc biệt nặng quy định tại Khoản 6 Điều 5 Nghị định số 20/2021/NĐ-CP  không thuộc hộ nghèo, hộ cận nghèo</t>
  </si>
  <si>
    <t xml:space="preserve">Người khuyết tật nặng quy định tại Khoản 6 Điều 5 Nghị định số 20/2021/NĐ-CP  thuộc hộ nghèo </t>
  </si>
  <si>
    <t>Khu vực thành thị</t>
  </si>
  <si>
    <t xml:space="preserve">Người khuyết tật nặng quy định tại Khoản 6 Điều 5 Nghị định số 20/2021/NĐ-CP  thuộc hộ cận nghèo </t>
  </si>
  <si>
    <t>Hệ số</t>
  </si>
  <si>
    <t>Mức chuẩn</t>
  </si>
  <si>
    <t>TỔNG CỘNG</t>
  </si>
  <si>
    <t>(Kèm theo Báo cáo số     /BC-SYT ngày    /   /2026 của Sở Y tế tỉnh Hưng Yên)</t>
  </si>
  <si>
    <t>Số
TT</t>
  </si>
  <si>
    <t>ĐỐI TƯỢNG</t>
  </si>
  <si>
    <t>SỐ LƯỢNG (người)</t>
  </si>
  <si>
    <t xml:space="preserve"> Kinh phí tỉnh hỗ trợ thêm từ
 Ngân sách tỉnh</t>
  </si>
  <si>
    <t>1000đ</t>
  </si>
  <si>
    <t>Tại cơ sở trợ giúp xã hội + Trường Giáo dục chuyên biệt Hưng Yên</t>
  </si>
  <si>
    <t>Trợ cấp nuôi dưỡng hằng tháng</t>
  </si>
  <si>
    <t xml:space="preserve"> Đối tượng dưới 2 tuổi</t>
  </si>
  <si>
    <t>Đối tượng từ đủ 2 tuổi trở lên</t>
  </si>
  <si>
    <t xml:space="preserve">Hỗ trợ tiền ăn thêm ngày Lễ, Tết </t>
  </si>
  <si>
    <t>Được cơ sở trợ giúp xã hội mai táng</t>
  </si>
  <si>
    <t>Tại cộng đồng</t>
  </si>
  <si>
    <t>2.1</t>
  </si>
  <si>
    <t>2.2</t>
  </si>
  <si>
    <t>Kinh phí 
thực hiện/8 tháng đầu năm</t>
  </si>
  <si>
    <t>Ước kinh phí thực hiện năm 2026</t>
  </si>
  <si>
    <t>PHỤ LỤC</t>
  </si>
  <si>
    <t>KẾT QUẢ THỰC HIỆN CHÍNH SÁCH TRỢ GIÚP XÃ HỘI ĐỐI VỚI MỘT SỐ ĐỐI TƯỢNG BẢO TRỢ XÃ HỘI  TRÊN ĐỊA BÀN TỈNH HƯNG YÊN  
TỪ NGÂN SÁCH TỈNH THEO NGHỊ QUYẾT SỐ 815/2025/NQ-HĐND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</si>
</sst>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1"/>
      <color theme="1"/>
      <name val="Times New Roman"/>
      <family val="2"/>
    </font>
    <font>
      <sz val="11"/>
      <color theme="1"/>
      <name val="Times New Roman"/>
      <family val="2"/>
    </font>
    <font>
      <i/>
      <sz val="11"/>
      <color theme="1"/>
      <name val="Times New Roman"/>
      <family val="1"/>
    </font>
    <font>
      <sz val="10"/>
      <name val="Arial"/>
      <family val="2"/>
    </font>
    <font>
      <b/>
      <sz val="11"/>
      <name val="Times New Roman"/>
      <family val="1"/>
    </font>
    <font>
      <b/>
      <i/>
      <sz val="11"/>
      <name val="Times New Roman"/>
      <family val="1"/>
    </font>
    <font>
      <i/>
      <sz val="11"/>
      <name val="Times New Roman"/>
      <family val="1"/>
    </font>
    <font>
      <sz val="11"/>
      <name val="Times New Roman"/>
      <family val="1"/>
    </font>
    <font>
      <b/>
      <sz val="10"/>
      <name val="Times New Roman"/>
      <family val="1"/>
    </font>
    <font>
      <sz val="10"/>
      <name val="Times New Roman"/>
      <family val="1"/>
    </font>
    <font>
      <b/>
      <sz val="13"/>
      <name val="Times New Roman"/>
      <family val="1"/>
    </font>
    <font>
      <i/>
      <sz val="12"/>
      <name val="Times New Roman"/>
      <family val="1"/>
    </font>
    <font>
      <i/>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top/>
      <bottom/>
      <diagonal/>
    </border>
    <border>
      <left style="thin">
        <color auto="1"/>
      </left>
      <right/>
      <top/>
      <bottom style="thin">
        <color auto="1"/>
      </bottom>
      <diagonal/>
    </border>
  </borders>
  <cellStyleXfs count="3">
    <xf numFmtId="0" fontId="0" fillId="0" borderId="0"/>
    <xf numFmtId="43" fontId="1" fillId="0" borderId="0" applyFont="0" applyFill="0" applyBorder="0" applyAlignment="0" applyProtection="0"/>
    <xf numFmtId="0" fontId="3" fillId="0" borderId="0"/>
  </cellStyleXfs>
  <cellXfs count="81">
    <xf numFmtId="0" fontId="0" fillId="0" borderId="0" xfId="0"/>
    <xf numFmtId="3" fontId="4" fillId="0" borderId="1" xfId="2"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3" fontId="5" fillId="0" borderId="1" xfId="2"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3" fontId="6" fillId="0" borderId="1" xfId="2"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3" fontId="6" fillId="2" borderId="1" xfId="2" applyNumberFormat="1" applyFont="1" applyFill="1" applyBorder="1" applyAlignment="1">
      <alignment horizontal="center" vertical="center" wrapText="1"/>
    </xf>
    <xf numFmtId="3" fontId="4" fillId="0" borderId="1" xfId="2" applyNumberFormat="1" applyFont="1" applyFill="1" applyBorder="1" applyAlignment="1">
      <alignment horizontal="center" vertical="center" wrapText="1"/>
    </xf>
    <xf numFmtId="3" fontId="4" fillId="0" borderId="1" xfId="2" applyNumberFormat="1" applyFont="1" applyBorder="1" applyAlignment="1">
      <alignment vertical="center" wrapText="1"/>
    </xf>
    <xf numFmtId="0" fontId="9" fillId="0" borderId="0" xfId="0" applyFont="1"/>
    <xf numFmtId="0" fontId="8" fillId="0" borderId="0" xfId="0" applyFont="1" applyAlignment="1">
      <alignment horizontal="center" vertical="center"/>
    </xf>
    <xf numFmtId="0" fontId="8" fillId="0" borderId="0" xfId="0" applyFont="1" applyAlignment="1">
      <alignment horizontal="center"/>
    </xf>
    <xf numFmtId="0" fontId="12" fillId="0" borderId="0" xfId="0" applyFont="1" applyAlignment="1">
      <alignment horizontal="center" vertical="center" wrapText="1"/>
    </xf>
    <xf numFmtId="0" fontId="12"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left"/>
    </xf>
    <xf numFmtId="0" fontId="2" fillId="0" borderId="0" xfId="0" applyFont="1" applyAlignment="1">
      <alignment horizontal="center" vertical="center"/>
    </xf>
    <xf numFmtId="0" fontId="7" fillId="0" borderId="0" xfId="0" applyFont="1"/>
    <xf numFmtId="3" fontId="4" fillId="0" borderId="5" xfId="2" applyNumberFormat="1" applyFont="1" applyFill="1" applyBorder="1" applyAlignment="1">
      <alignment horizontal="center" vertical="center" wrapText="1"/>
    </xf>
    <xf numFmtId="3" fontId="6" fillId="0" borderId="1" xfId="2" applyNumberFormat="1"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left" vertical="center" wrapText="1"/>
    </xf>
    <xf numFmtId="3" fontId="4" fillId="0" borderId="2" xfId="2"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5" xfId="0" applyFont="1" applyBorder="1" applyAlignment="1">
      <alignment horizontal="center" vertical="center"/>
    </xf>
    <xf numFmtId="164" fontId="4" fillId="0" borderId="1" xfId="0" applyNumberFormat="1" applyFont="1" applyBorder="1" applyAlignment="1">
      <alignment horizontal="left" vertical="center" wrapText="1"/>
    </xf>
    <xf numFmtId="0" fontId="5" fillId="0" borderId="2" xfId="0" applyFont="1" applyBorder="1" applyAlignment="1">
      <alignment horizontal="left" vertical="center" wrapText="1"/>
    </xf>
    <xf numFmtId="3" fontId="5" fillId="0" borderId="2" xfId="2"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5" xfId="0" applyFont="1" applyBorder="1" applyAlignment="1">
      <alignment horizontal="center" vertical="center"/>
    </xf>
    <xf numFmtId="164" fontId="5" fillId="0" borderId="1" xfId="0" applyNumberFormat="1" applyFont="1" applyBorder="1" applyAlignment="1">
      <alignment horizontal="left" vertical="center" wrapText="1"/>
    </xf>
    <xf numFmtId="0" fontId="6" fillId="0" borderId="0" xfId="0" applyFont="1"/>
    <xf numFmtId="0" fontId="7" fillId="0" borderId="2" xfId="0" applyFont="1" applyBorder="1" applyAlignment="1">
      <alignment horizontal="left" vertical="center" wrapText="1"/>
    </xf>
    <xf numFmtId="3" fontId="7" fillId="0" borderId="2" xfId="2" applyNumberFormat="1" applyFont="1" applyBorder="1" applyAlignment="1">
      <alignment horizontal="center" vertical="center" wrapText="1"/>
    </xf>
    <xf numFmtId="0" fontId="7" fillId="0" borderId="1" xfId="0" applyFont="1" applyBorder="1" applyAlignment="1">
      <alignment horizontal="center" vertical="center"/>
    </xf>
    <xf numFmtId="164" fontId="7" fillId="0" borderId="1" xfId="0" applyNumberFormat="1" applyFont="1" applyBorder="1" applyAlignment="1">
      <alignment horizontal="left" vertical="center" wrapText="1"/>
    </xf>
    <xf numFmtId="164" fontId="7" fillId="0" borderId="1" xfId="0" applyNumberFormat="1" applyFont="1" applyBorder="1" applyAlignment="1">
      <alignment vertical="center"/>
    </xf>
    <xf numFmtId="164" fontId="5" fillId="0" borderId="1" xfId="0" applyNumberFormat="1" applyFont="1" applyBorder="1"/>
    <xf numFmtId="0" fontId="5" fillId="0" borderId="0" xfId="0" applyFont="1"/>
    <xf numFmtId="164" fontId="4" fillId="0" borderId="1" xfId="0" applyNumberFormat="1" applyFont="1" applyBorder="1" applyAlignment="1">
      <alignment vertical="center"/>
    </xf>
    <xf numFmtId="0" fontId="4" fillId="0" borderId="0" xfId="0" applyFont="1"/>
    <xf numFmtId="164" fontId="4" fillId="0" borderId="1" xfId="1" applyNumberFormat="1" applyFont="1" applyBorder="1" applyAlignment="1">
      <alignment horizontal="center" vertical="center"/>
    </xf>
    <xf numFmtId="0" fontId="6" fillId="0" borderId="1" xfId="0" applyFont="1" applyBorder="1" applyAlignment="1">
      <alignment horizontal="center" vertical="center"/>
    </xf>
    <xf numFmtId="164" fontId="6" fillId="0" borderId="1" xfId="1" applyNumberFormat="1" applyFont="1" applyBorder="1" applyAlignment="1">
      <alignment horizontal="center" vertical="center"/>
    </xf>
    <xf numFmtId="3" fontId="5" fillId="2" borderId="1" xfId="2" applyNumberFormat="1" applyFont="1" applyFill="1" applyBorder="1" applyAlignment="1">
      <alignment horizontal="center" vertical="center" wrapText="1"/>
    </xf>
    <xf numFmtId="164" fontId="6" fillId="0" borderId="1" xfId="0" applyNumberFormat="1" applyFont="1" applyBorder="1"/>
    <xf numFmtId="164" fontId="7" fillId="0" borderId="1" xfId="1" applyNumberFormat="1" applyFont="1" applyBorder="1" applyAlignment="1">
      <alignment horizontal="center" vertical="center"/>
    </xf>
    <xf numFmtId="164" fontId="7" fillId="0" borderId="1" xfId="0" applyNumberFormat="1" applyFont="1" applyBorder="1"/>
    <xf numFmtId="164" fontId="5" fillId="0" borderId="1" xfId="1" applyNumberFormat="1" applyFont="1" applyBorder="1" applyAlignment="1">
      <alignment horizontal="center" vertical="center"/>
    </xf>
    <xf numFmtId="164" fontId="5" fillId="0" borderId="1" xfId="0" applyNumberFormat="1" applyFont="1" applyBorder="1" applyAlignment="1">
      <alignment vertical="center"/>
    </xf>
    <xf numFmtId="0" fontId="4" fillId="0" borderId="5" xfId="0" applyFont="1" applyBorder="1" applyAlignment="1">
      <alignment horizontal="left" vertical="center" wrapText="1"/>
    </xf>
    <xf numFmtId="3" fontId="5" fillId="0" borderId="5" xfId="2" applyNumberFormat="1" applyFont="1" applyBorder="1" applyAlignment="1">
      <alignment horizontal="center" vertical="center" wrapText="1"/>
    </xf>
    <xf numFmtId="164" fontId="4" fillId="0" borderId="5" xfId="1" applyNumberFormat="1" applyFont="1" applyBorder="1" applyAlignment="1">
      <alignment horizontal="center" vertical="center"/>
    </xf>
    <xf numFmtId="3" fontId="4" fillId="0" borderId="1" xfId="0" applyNumberFormat="1" applyFont="1" applyBorder="1" applyAlignment="1">
      <alignment vertical="center"/>
    </xf>
    <xf numFmtId="0" fontId="4" fillId="0" borderId="0" xfId="0" applyFont="1" applyBorder="1"/>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Alignment="1">
      <alignment horizontal="center" vertical="center"/>
    </xf>
    <xf numFmtId="0" fontId="10" fillId="0" borderId="0" xfId="0" applyFont="1" applyAlignment="1">
      <alignment horizontal="center" vertical="top" wrapText="1"/>
    </xf>
    <xf numFmtId="0" fontId="11" fillId="0" borderId="0" xfId="0" applyFont="1" applyAlignment="1">
      <alignment horizontal="center" vertical="top"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3" fontId="4" fillId="0" borderId="5" xfId="2" applyNumberFormat="1" applyFont="1" applyBorder="1" applyAlignment="1">
      <alignment horizontal="center" vertical="center" wrapText="1"/>
    </xf>
    <xf numFmtId="3" fontId="4" fillId="0" borderId="7" xfId="2" applyNumberFormat="1" applyFont="1" applyBorder="1" applyAlignment="1">
      <alignment horizontal="center" vertical="center" wrapText="1"/>
    </xf>
    <xf numFmtId="3" fontId="4" fillId="0" borderId="6" xfId="2" applyNumberFormat="1" applyFont="1" applyBorder="1" applyAlignment="1">
      <alignment horizontal="center" vertical="center" wrapText="1"/>
    </xf>
    <xf numFmtId="3" fontId="4" fillId="0" borderId="2" xfId="2" applyNumberFormat="1" applyFont="1" applyFill="1" applyBorder="1" applyAlignment="1">
      <alignment horizontal="center" vertical="center" wrapText="1"/>
    </xf>
    <xf numFmtId="3" fontId="4" fillId="0" borderId="3" xfId="2" applyNumberFormat="1" applyFont="1" applyFill="1" applyBorder="1" applyAlignment="1">
      <alignment horizontal="center" vertical="center" wrapText="1"/>
    </xf>
    <xf numFmtId="3" fontId="4" fillId="0" borderId="4" xfId="2" applyNumberFormat="1" applyFont="1" applyFill="1" applyBorder="1" applyAlignment="1">
      <alignment horizontal="center" vertical="center" wrapText="1"/>
    </xf>
    <xf numFmtId="3" fontId="4" fillId="0" borderId="5" xfId="2" applyNumberFormat="1" applyFont="1" applyFill="1" applyBorder="1" applyAlignment="1">
      <alignment horizontal="center" vertical="center" wrapText="1"/>
    </xf>
    <xf numFmtId="3" fontId="4" fillId="0" borderId="6" xfId="2" applyNumberFormat="1" applyFont="1" applyFill="1" applyBorder="1" applyAlignment="1">
      <alignment horizontal="center" vertical="center" wrapText="1"/>
    </xf>
  </cellXfs>
  <cellStyles count="3">
    <cellStyle name="Comma" xfId="1" builtinId="3"/>
    <cellStyle name="Normal" xfId="0" builtinId="0"/>
    <cellStyle name="Normal_070709 Mau bieu tong hop doi tuong bao tro xa hoi" xfId="2" xr:uid="{B8D54BEC-584D-4536-ADD8-3B86D94B8C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1562100</xdr:colOff>
      <xdr:row>3</xdr:row>
      <xdr:rowOff>228600</xdr:rowOff>
    </xdr:from>
    <xdr:to>
      <xdr:col>5</xdr:col>
      <xdr:colOff>85725</xdr:colOff>
      <xdr:row>3</xdr:row>
      <xdr:rowOff>228600</xdr:rowOff>
    </xdr:to>
    <xdr:cxnSp macro="">
      <xdr:nvCxnSpPr>
        <xdr:cNvPr id="2" name="Straight Connector 1">
          <a:extLst>
            <a:ext uri="{FF2B5EF4-FFF2-40B4-BE49-F238E27FC236}">
              <a16:creationId xmlns:a16="http://schemas.microsoft.com/office/drawing/2014/main" id="{18124453-7BE6-4330-A35F-A961C343FCC4}"/>
            </a:ext>
          </a:extLst>
        </xdr:cNvPr>
        <xdr:cNvCxnSpPr/>
      </xdr:nvCxnSpPr>
      <xdr:spPr>
        <a:xfrm>
          <a:off x="1971675" y="1171575"/>
          <a:ext cx="23145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B71BA-2455-43F3-8BAB-90E39151FEBA}">
  <dimension ref="B1:I39"/>
  <sheetViews>
    <sheetView tabSelected="1" workbookViewId="0">
      <selection activeCell="M10" sqref="M10"/>
    </sheetView>
  </sheetViews>
  <sheetFormatPr defaultColWidth="9" defaultRowHeight="12.75" x14ac:dyDescent="0.2"/>
  <cols>
    <col min="1" max="1" width="1.85546875" style="15" customWidth="1"/>
    <col min="2" max="2" width="4.28515625" style="20" customWidth="1"/>
    <col min="3" max="3" width="38" style="21" customWidth="1"/>
    <col min="4" max="4" width="9.85546875" style="15" customWidth="1"/>
    <col min="5" max="5" width="7.5703125" style="15" customWidth="1"/>
    <col min="6" max="6" width="10" style="15" customWidth="1"/>
    <col min="7" max="7" width="13.5703125" style="15" customWidth="1"/>
    <col min="8" max="8" width="16.5703125" style="15" customWidth="1"/>
    <col min="9" max="9" width="10" style="15" bestFit="1" customWidth="1"/>
    <col min="10" max="10" width="12.28515625" style="15" bestFit="1" customWidth="1"/>
    <col min="11" max="16384" width="9" style="15"/>
  </cols>
  <sheetData>
    <row r="1" spans="2:9" x14ac:dyDescent="0.2">
      <c r="B1" s="65" t="s">
        <v>36</v>
      </c>
      <c r="C1" s="65"/>
      <c r="D1" s="65"/>
      <c r="E1" s="65"/>
      <c r="F1" s="65"/>
      <c r="G1" s="65"/>
      <c r="H1" s="65"/>
    </row>
    <row r="2" spans="2:9" x14ac:dyDescent="0.2">
      <c r="B2" s="16"/>
      <c r="C2" s="16"/>
      <c r="D2" s="17"/>
    </row>
    <row r="3" spans="2:9" ht="57" customHeight="1" x14ac:dyDescent="0.2">
      <c r="B3" s="66" t="s">
        <v>37</v>
      </c>
      <c r="C3" s="66"/>
      <c r="D3" s="66"/>
      <c r="E3" s="66"/>
      <c r="F3" s="66"/>
      <c r="G3" s="66"/>
      <c r="H3" s="66"/>
    </row>
    <row r="4" spans="2:9" ht="15.75" x14ac:dyDescent="0.2">
      <c r="B4" s="67" t="s">
        <v>19</v>
      </c>
      <c r="C4" s="67"/>
      <c r="D4" s="67"/>
      <c r="E4" s="67"/>
      <c r="F4" s="67"/>
      <c r="G4" s="67"/>
      <c r="H4" s="67"/>
    </row>
    <row r="5" spans="2:9" x14ac:dyDescent="0.2">
      <c r="B5" s="18"/>
      <c r="C5" s="19"/>
      <c r="D5" s="18"/>
    </row>
    <row r="6" spans="2:9" s="23" customFormat="1" ht="30" customHeight="1" x14ac:dyDescent="0.25">
      <c r="B6" s="68" t="s">
        <v>20</v>
      </c>
      <c r="C6" s="70" t="s">
        <v>21</v>
      </c>
      <c r="D6" s="73" t="s">
        <v>22</v>
      </c>
      <c r="E6" s="76" t="s">
        <v>23</v>
      </c>
      <c r="F6" s="77"/>
      <c r="G6" s="77"/>
      <c r="H6" s="78"/>
      <c r="I6" s="22"/>
    </row>
    <row r="7" spans="2:9" s="23" customFormat="1" ht="57" x14ac:dyDescent="0.25">
      <c r="B7" s="69"/>
      <c r="C7" s="71"/>
      <c r="D7" s="74"/>
      <c r="E7" s="79" t="s">
        <v>16</v>
      </c>
      <c r="F7" s="24" t="s">
        <v>17</v>
      </c>
      <c r="G7" s="13" t="s">
        <v>34</v>
      </c>
      <c r="H7" s="13" t="s">
        <v>35</v>
      </c>
    </row>
    <row r="8" spans="2:9" s="23" customFormat="1" ht="15" x14ac:dyDescent="0.25">
      <c r="B8" s="69"/>
      <c r="C8" s="72"/>
      <c r="D8" s="75"/>
      <c r="E8" s="80"/>
      <c r="F8" s="25" t="s">
        <v>24</v>
      </c>
      <c r="G8" s="25" t="s">
        <v>24</v>
      </c>
      <c r="H8" s="25" t="s">
        <v>24</v>
      </c>
    </row>
    <row r="9" spans="2:9" s="23" customFormat="1" ht="37.5" customHeight="1" x14ac:dyDescent="0.25">
      <c r="B9" s="26" t="s">
        <v>0</v>
      </c>
      <c r="C9" s="27" t="s">
        <v>25</v>
      </c>
      <c r="D9" s="28">
        <f>D10</f>
        <v>1051</v>
      </c>
      <c r="E9" s="29"/>
      <c r="F9" s="30"/>
      <c r="G9" s="31">
        <f>G10+G14</f>
        <v>21315000</v>
      </c>
      <c r="H9" s="31">
        <f>H10+H14</f>
        <v>32757600</v>
      </c>
    </row>
    <row r="10" spans="2:9" s="37" customFormat="1" ht="27" customHeight="1" x14ac:dyDescent="0.25">
      <c r="B10" s="4">
        <v>1</v>
      </c>
      <c r="C10" s="32" t="s">
        <v>26</v>
      </c>
      <c r="D10" s="33">
        <v>1051</v>
      </c>
      <c r="E10" s="34"/>
      <c r="F10" s="35"/>
      <c r="G10" s="36">
        <f>G11+G12</f>
        <v>21040000</v>
      </c>
      <c r="H10" s="36">
        <f>H11+H12</f>
        <v>32401600</v>
      </c>
    </row>
    <row r="11" spans="2:9" s="23" customFormat="1" ht="27" customHeight="1" x14ac:dyDescent="0.25">
      <c r="B11" s="10"/>
      <c r="C11" s="38" t="s">
        <v>27</v>
      </c>
      <c r="D11" s="39">
        <v>1</v>
      </c>
      <c r="E11" s="40">
        <v>10</v>
      </c>
      <c r="F11" s="61">
        <v>500</v>
      </c>
      <c r="G11" s="41">
        <f>D11*E11*F11*8</f>
        <v>40000</v>
      </c>
      <c r="H11" s="42">
        <f>G11+D11*E11*540*4</f>
        <v>61600</v>
      </c>
    </row>
    <row r="12" spans="2:9" s="23" customFormat="1" ht="27" customHeight="1" x14ac:dyDescent="0.25">
      <c r="B12" s="10"/>
      <c r="C12" s="38" t="s">
        <v>28</v>
      </c>
      <c r="D12" s="39">
        <f>330+380+340</f>
        <v>1050</v>
      </c>
      <c r="E12" s="40">
        <v>5</v>
      </c>
      <c r="F12" s="62"/>
      <c r="G12" s="41">
        <f>D12*E12*F11*8</f>
        <v>21000000</v>
      </c>
      <c r="H12" s="42">
        <f>G12+D12*E12*540*4</f>
        <v>32340000</v>
      </c>
    </row>
    <row r="13" spans="2:9" s="44" customFormat="1" ht="27" customHeight="1" x14ac:dyDescent="0.25">
      <c r="B13" s="4">
        <v>2</v>
      </c>
      <c r="C13" s="32" t="s">
        <v>29</v>
      </c>
      <c r="D13" s="33">
        <f>331+380+340</f>
        <v>1051</v>
      </c>
      <c r="E13" s="34"/>
      <c r="F13" s="35">
        <v>150</v>
      </c>
      <c r="G13" s="36">
        <f>D13*F13*10</f>
        <v>1576500</v>
      </c>
      <c r="H13" s="43">
        <f>D13*F13*11</f>
        <v>1734150</v>
      </c>
    </row>
    <row r="14" spans="2:9" s="44" customFormat="1" ht="27" customHeight="1" x14ac:dyDescent="0.25">
      <c r="B14" s="4">
        <v>3</v>
      </c>
      <c r="C14" s="32" t="s">
        <v>1</v>
      </c>
      <c r="D14" s="33">
        <v>11</v>
      </c>
      <c r="E14" s="34"/>
      <c r="F14" s="35"/>
      <c r="G14" s="36">
        <f>G15+G16</f>
        <v>275000</v>
      </c>
      <c r="H14" s="36">
        <f>H15+H16</f>
        <v>356000</v>
      </c>
    </row>
    <row r="15" spans="2:9" s="23" customFormat="1" ht="27" customHeight="1" x14ac:dyDescent="0.25">
      <c r="B15" s="10"/>
      <c r="C15" s="38" t="s">
        <v>30</v>
      </c>
      <c r="D15" s="39">
        <v>0</v>
      </c>
      <c r="E15" s="40">
        <v>70</v>
      </c>
      <c r="F15" s="63">
        <v>500</v>
      </c>
      <c r="G15" s="41">
        <f>D15*E15*F15</f>
        <v>0</v>
      </c>
      <c r="H15" s="43">
        <f t="shared" ref="H15" si="0">G15*7</f>
        <v>0</v>
      </c>
    </row>
    <row r="16" spans="2:9" s="23" customFormat="1" ht="27" customHeight="1" x14ac:dyDescent="0.25">
      <c r="B16" s="10"/>
      <c r="C16" s="38" t="s">
        <v>2</v>
      </c>
      <c r="D16" s="39">
        <v>11</v>
      </c>
      <c r="E16" s="40">
        <v>50</v>
      </c>
      <c r="F16" s="63"/>
      <c r="G16" s="41">
        <f>11*50*500</f>
        <v>275000</v>
      </c>
      <c r="H16" s="43">
        <f>G16+(3*E16*540)</f>
        <v>356000</v>
      </c>
    </row>
    <row r="17" spans="2:8" s="46" customFormat="1" ht="27" customHeight="1" x14ac:dyDescent="0.2">
      <c r="B17" s="2" t="s">
        <v>3</v>
      </c>
      <c r="C17" s="3" t="s">
        <v>31</v>
      </c>
      <c r="D17" s="1">
        <f>D18+D21+D30+D33+D34+D37</f>
        <v>26603</v>
      </c>
      <c r="E17" s="1"/>
      <c r="F17" s="1"/>
      <c r="G17" s="14">
        <f>G18+G21+G30+G33+G34+G37</f>
        <v>250522000</v>
      </c>
      <c r="H17" s="14">
        <f>H18+H21+H30+H33+H34+H37</f>
        <v>365478700</v>
      </c>
    </row>
    <row r="18" spans="2:8" s="46" customFormat="1" ht="51" customHeight="1" x14ac:dyDescent="0.2">
      <c r="B18" s="2">
        <v>1</v>
      </c>
      <c r="C18" s="3" t="s">
        <v>4</v>
      </c>
      <c r="D18" s="6">
        <f>D19+D20</f>
        <v>1009</v>
      </c>
      <c r="E18" s="29"/>
      <c r="F18" s="29"/>
      <c r="G18" s="47">
        <f>G19+G20</f>
        <v>13080000</v>
      </c>
      <c r="H18" s="47">
        <f>H19+H20</f>
        <v>20143200</v>
      </c>
    </row>
    <row r="19" spans="2:8" s="37" customFormat="1" ht="27" customHeight="1" x14ac:dyDescent="0.25">
      <c r="B19" s="7"/>
      <c r="C19" s="8" t="s">
        <v>5</v>
      </c>
      <c r="D19" s="9">
        <v>162</v>
      </c>
      <c r="E19" s="48">
        <v>4.5</v>
      </c>
      <c r="F19" s="48">
        <v>500</v>
      </c>
      <c r="G19" s="49">
        <f>D19*E19*F19*8</f>
        <v>2916000</v>
      </c>
      <c r="H19" s="42">
        <f>G19+(D19*E19*540*4)</f>
        <v>4490640</v>
      </c>
    </row>
    <row r="20" spans="2:8" s="37" customFormat="1" ht="27" customHeight="1" x14ac:dyDescent="0.25">
      <c r="B20" s="7"/>
      <c r="C20" s="8" t="s">
        <v>6</v>
      </c>
      <c r="D20" s="9">
        <v>847</v>
      </c>
      <c r="E20" s="48">
        <v>3</v>
      </c>
      <c r="F20" s="48">
        <v>500</v>
      </c>
      <c r="G20" s="49">
        <f>D20*E20*F20*8</f>
        <v>10164000</v>
      </c>
      <c r="H20" s="42">
        <f>G20+(D20*E20*540*4)</f>
        <v>15652560</v>
      </c>
    </row>
    <row r="21" spans="2:8" s="46" customFormat="1" ht="136.5" customHeight="1" x14ac:dyDescent="0.2">
      <c r="B21" s="2">
        <v>2</v>
      </c>
      <c r="C21" s="3" t="s">
        <v>7</v>
      </c>
      <c r="D21" s="50">
        <f>D22</f>
        <v>6555</v>
      </c>
      <c r="E21" s="29"/>
      <c r="F21" s="29"/>
      <c r="G21" s="47">
        <f>G22+G29</f>
        <v>151110000</v>
      </c>
      <c r="H21" s="47">
        <f>H22+H29</f>
        <v>214981080</v>
      </c>
    </row>
    <row r="22" spans="2:8" s="44" customFormat="1" ht="27" customHeight="1" x14ac:dyDescent="0.25">
      <c r="B22" s="4" t="s">
        <v>32</v>
      </c>
      <c r="C22" s="5" t="s">
        <v>8</v>
      </c>
      <c r="D22" s="6">
        <f>D23+D26</f>
        <v>6555</v>
      </c>
      <c r="E22" s="6"/>
      <c r="F22" s="6"/>
      <c r="G22" s="6">
        <f t="shared" ref="G22:H22" si="1">G23+G26</f>
        <v>122310000</v>
      </c>
      <c r="H22" s="6">
        <f t="shared" si="1"/>
        <v>184021080</v>
      </c>
    </row>
    <row r="23" spans="2:8" s="37" customFormat="1" ht="27" customHeight="1" x14ac:dyDescent="0.25">
      <c r="B23" s="7"/>
      <c r="C23" s="8" t="s">
        <v>5</v>
      </c>
      <c r="D23" s="9">
        <f>D24+D25</f>
        <v>577</v>
      </c>
      <c r="E23" s="9"/>
      <c r="F23" s="9"/>
      <c r="G23" s="9">
        <f t="shared" ref="G23:H23" si="2">G24+G25</f>
        <v>13902000</v>
      </c>
      <c r="H23" s="9">
        <f t="shared" si="2"/>
        <v>21409080</v>
      </c>
    </row>
    <row r="24" spans="2:8" s="23" customFormat="1" ht="27" customHeight="1" x14ac:dyDescent="0.25">
      <c r="B24" s="10"/>
      <c r="C24" s="11" t="s">
        <v>9</v>
      </c>
      <c r="D24" s="9">
        <v>550</v>
      </c>
      <c r="E24" s="40">
        <v>6</v>
      </c>
      <c r="F24" s="40">
        <v>500</v>
      </c>
      <c r="G24" s="52">
        <f>D24*E24*F24*8</f>
        <v>13200000</v>
      </c>
      <c r="H24" s="53">
        <f>G24+(D24*E24*540*4)</f>
        <v>20328000</v>
      </c>
    </row>
    <row r="25" spans="2:8" s="23" customFormat="1" ht="27" customHeight="1" x14ac:dyDescent="0.25">
      <c r="B25" s="10"/>
      <c r="C25" s="11" t="s">
        <v>10</v>
      </c>
      <c r="D25" s="9">
        <v>27</v>
      </c>
      <c r="E25" s="40">
        <v>6.5</v>
      </c>
      <c r="F25" s="40">
        <v>500</v>
      </c>
      <c r="G25" s="52">
        <f>D25*E25*F25*8</f>
        <v>702000</v>
      </c>
      <c r="H25" s="53">
        <f>G25+(D25*E25*540*4)</f>
        <v>1081080</v>
      </c>
    </row>
    <row r="26" spans="2:8" s="37" customFormat="1" ht="27" customHeight="1" x14ac:dyDescent="0.25">
      <c r="B26" s="7"/>
      <c r="C26" s="8" t="s">
        <v>6</v>
      </c>
      <c r="D26" s="12">
        <f>D27+D28</f>
        <v>5978</v>
      </c>
      <c r="E26" s="9"/>
      <c r="F26" s="9"/>
      <c r="G26" s="9">
        <f t="shared" ref="G26:H26" si="3">G27+G28</f>
        <v>108408000</v>
      </c>
      <c r="H26" s="9">
        <f t="shared" si="3"/>
        <v>162612000</v>
      </c>
    </row>
    <row r="27" spans="2:8" s="23" customFormat="1" ht="27" customHeight="1" x14ac:dyDescent="0.25">
      <c r="B27" s="10"/>
      <c r="C27" s="11" t="s">
        <v>9</v>
      </c>
      <c r="D27" s="9">
        <v>5576</v>
      </c>
      <c r="E27" s="40">
        <v>4.5</v>
      </c>
      <c r="F27" s="40">
        <v>500</v>
      </c>
      <c r="G27" s="52">
        <f>D27*E27*F27*8</f>
        <v>100368000</v>
      </c>
      <c r="H27" s="53">
        <f>G27+(D27*E27*F27*4)</f>
        <v>150552000</v>
      </c>
    </row>
    <row r="28" spans="2:8" s="23" customFormat="1" ht="27" customHeight="1" x14ac:dyDescent="0.25">
      <c r="B28" s="10"/>
      <c r="C28" s="11" t="s">
        <v>10</v>
      </c>
      <c r="D28" s="9">
        <v>402</v>
      </c>
      <c r="E28" s="40">
        <v>5</v>
      </c>
      <c r="F28" s="40">
        <v>500</v>
      </c>
      <c r="G28" s="52">
        <f>D28*E28*F28*8</f>
        <v>8040000</v>
      </c>
      <c r="H28" s="53">
        <f>G28+(D28*E28*F28*4)</f>
        <v>12060000</v>
      </c>
    </row>
    <row r="29" spans="2:8" s="44" customFormat="1" ht="27" customHeight="1" x14ac:dyDescent="0.25">
      <c r="B29" s="4" t="s">
        <v>33</v>
      </c>
      <c r="C29" s="5" t="s">
        <v>1</v>
      </c>
      <c r="D29" s="6">
        <f>120*3</f>
        <v>360</v>
      </c>
      <c r="E29" s="34">
        <v>20</v>
      </c>
      <c r="F29" s="34">
        <v>500</v>
      </c>
      <c r="G29" s="54">
        <f>D29*E29*F29*8</f>
        <v>28800000</v>
      </c>
      <c r="H29" s="55">
        <f>G29+(200*E29*540)</f>
        <v>30960000</v>
      </c>
    </row>
    <row r="30" spans="2:8" s="46" customFormat="1" ht="60.75" customHeight="1" x14ac:dyDescent="0.2">
      <c r="B30" s="2">
        <v>3</v>
      </c>
      <c r="C30" s="3" t="s">
        <v>11</v>
      </c>
      <c r="D30" s="6">
        <f>D31+D32</f>
        <v>1354</v>
      </c>
      <c r="E30" s="29"/>
      <c r="F30" s="29"/>
      <c r="G30" s="47">
        <f>G31+G32</f>
        <v>8892000</v>
      </c>
      <c r="H30" s="47">
        <f>H31+H32</f>
        <v>13693680</v>
      </c>
    </row>
    <row r="31" spans="2:8" s="37" customFormat="1" ht="27" customHeight="1" x14ac:dyDescent="0.25">
      <c r="B31" s="7"/>
      <c r="C31" s="8" t="s">
        <v>5</v>
      </c>
      <c r="D31" s="9">
        <v>192</v>
      </c>
      <c r="E31" s="48">
        <v>2.5</v>
      </c>
      <c r="F31" s="48">
        <v>500</v>
      </c>
      <c r="G31" s="49">
        <f>D31*E31*F31*8</f>
        <v>1920000</v>
      </c>
      <c r="H31" s="51">
        <f>G31+(D31*E31*540*4)</f>
        <v>2956800</v>
      </c>
    </row>
    <row r="32" spans="2:8" s="37" customFormat="1" ht="27" customHeight="1" x14ac:dyDescent="0.25">
      <c r="B32" s="7"/>
      <c r="C32" s="8" t="s">
        <v>6</v>
      </c>
      <c r="D32" s="9">
        <v>1162</v>
      </c>
      <c r="E32" s="48">
        <v>1.5</v>
      </c>
      <c r="F32" s="48">
        <v>500</v>
      </c>
      <c r="G32" s="49">
        <f>D32*E32*F32*8</f>
        <v>6972000</v>
      </c>
      <c r="H32" s="51">
        <f>G32+(D32*E32*540*4)</f>
        <v>10736880</v>
      </c>
    </row>
    <row r="33" spans="2:8" s="46" customFormat="1" ht="61.5" customHeight="1" x14ac:dyDescent="0.2">
      <c r="B33" s="2">
        <v>4</v>
      </c>
      <c r="C33" s="3" t="s">
        <v>12</v>
      </c>
      <c r="D33" s="6">
        <v>14569</v>
      </c>
      <c r="E33" s="29">
        <v>1</v>
      </c>
      <c r="F33" s="29">
        <v>500</v>
      </c>
      <c r="G33" s="47">
        <f>D33*E33*F33*8</f>
        <v>58276000</v>
      </c>
      <c r="H33" s="45">
        <f>G33+(D33*E33*540*4)</f>
        <v>89745040</v>
      </c>
    </row>
    <row r="34" spans="2:8" s="46" customFormat="1" ht="51" customHeight="1" x14ac:dyDescent="0.2">
      <c r="B34" s="2">
        <v>5</v>
      </c>
      <c r="C34" s="3" t="s">
        <v>13</v>
      </c>
      <c r="D34" s="6">
        <f>D35+D36</f>
        <v>1513</v>
      </c>
      <c r="E34" s="29"/>
      <c r="F34" s="29"/>
      <c r="G34" s="47">
        <f>G35+G36</f>
        <v>12752000</v>
      </c>
      <c r="H34" s="47">
        <f>H35+H36</f>
        <v>19638080</v>
      </c>
    </row>
    <row r="35" spans="2:8" s="37" customFormat="1" ht="27" customHeight="1" x14ac:dyDescent="0.25">
      <c r="B35" s="7"/>
      <c r="C35" s="8" t="s">
        <v>14</v>
      </c>
      <c r="D35" s="9">
        <v>162</v>
      </c>
      <c r="E35" s="48">
        <v>3</v>
      </c>
      <c r="F35" s="48">
        <v>500</v>
      </c>
      <c r="G35" s="49">
        <f>D35*E35*F35*8</f>
        <v>1944000</v>
      </c>
      <c r="H35" s="51">
        <f>G35+(D35*E35*540*4)</f>
        <v>2993760</v>
      </c>
    </row>
    <row r="36" spans="2:8" s="37" customFormat="1" ht="27" customHeight="1" x14ac:dyDescent="0.25">
      <c r="B36" s="7"/>
      <c r="C36" s="8" t="s">
        <v>6</v>
      </c>
      <c r="D36" s="9">
        <v>1351</v>
      </c>
      <c r="E36" s="48">
        <v>2</v>
      </c>
      <c r="F36" s="48">
        <v>500</v>
      </c>
      <c r="G36" s="49">
        <f>D36*E36*F36*8</f>
        <v>10808000</v>
      </c>
      <c r="H36" s="51">
        <f>G36+(D36*E36*540*4)</f>
        <v>16644320</v>
      </c>
    </row>
    <row r="37" spans="2:8" s="46" customFormat="1" ht="53.25" customHeight="1" x14ac:dyDescent="0.2">
      <c r="B37" s="2">
        <v>6</v>
      </c>
      <c r="C37" s="56" t="s">
        <v>15</v>
      </c>
      <c r="D37" s="57">
        <v>1603</v>
      </c>
      <c r="E37" s="30">
        <v>1</v>
      </c>
      <c r="F37" s="30">
        <v>500</v>
      </c>
      <c r="G37" s="58">
        <f>D37*E37*F37*8</f>
        <v>6412000</v>
      </c>
      <c r="H37" s="55">
        <f>G37+(D37*E37*540)</f>
        <v>7277620</v>
      </c>
    </row>
    <row r="38" spans="2:8" s="60" customFormat="1" ht="27" customHeight="1" x14ac:dyDescent="0.2">
      <c r="B38" s="64" t="s">
        <v>18</v>
      </c>
      <c r="C38" s="64"/>
      <c r="D38" s="59">
        <f>D9+D17</f>
        <v>27654</v>
      </c>
      <c r="E38" s="59"/>
      <c r="F38" s="59"/>
      <c r="G38" s="59">
        <f>G9+G17</f>
        <v>271837000</v>
      </c>
      <c r="H38" s="59">
        <f>H9+H17</f>
        <v>398236300</v>
      </c>
    </row>
    <row r="39" spans="2:8" x14ac:dyDescent="0.2">
      <c r="D39" s="17"/>
    </row>
  </sheetData>
  <mergeCells count="11">
    <mergeCell ref="F11:F12"/>
    <mergeCell ref="F15:F16"/>
    <mergeCell ref="B38:C38"/>
    <mergeCell ref="B1:H1"/>
    <mergeCell ref="B3:H3"/>
    <mergeCell ref="B4:H4"/>
    <mergeCell ref="B6:B8"/>
    <mergeCell ref="C6:C8"/>
    <mergeCell ref="D6:D8"/>
    <mergeCell ref="E6:H6"/>
    <mergeCell ref="E7:E8"/>
  </mergeCells>
  <pageMargins left="0" right="0" top="0.25" bottom="0"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 1 thực hiện 815</vt:lpstr>
      <vt:lpstr>'PL 1 thực hiện 815'!Print_Titles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2026-09-14T07:37:36Z</cp:lastPrinted>
  <dcterms:created xsi:type="dcterms:W3CDTF">2025-11-17T08:43:07Z</dcterms:created>
  <dcterms:modified xsi:type="dcterms:W3CDTF">2026-09-14T09:04:02Z</dcterms:modified>
</cp:coreProperties>
</file>